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39" activeTab="1"/>
  </bookViews>
  <sheets>
    <sheet name="ฐานเงินเดือนข้าราชการ" sheetId="1" r:id="rId1"/>
    <sheet name="บัญชีจัดสรรเงิน_หน่วยงาน" sheetId="2" r:id="rId2"/>
  </sheets>
  <definedNames>
    <definedName name="_xlnm.Print_Area" localSheetId="1">'บัญชีจัดสรรเงิน_หน่วยงาน'!$A$1:$R$27</definedName>
    <definedName name="_xlnm.Print_Titles" localSheetId="1">'บัญชีจัดสรรเงิน_หน่วยงาน'!$4:$7</definedName>
  </definedNames>
  <calcPr fullCalcOnLoad="1"/>
</workbook>
</file>

<file path=xl/sharedStrings.xml><?xml version="1.0" encoding="utf-8"?>
<sst xmlns="http://schemas.openxmlformats.org/spreadsheetml/2006/main" count="126" uniqueCount="98">
  <si>
    <t>ชื่อ-สกุล</t>
  </si>
  <si>
    <t>ตำแหน่ง</t>
  </si>
  <si>
    <t>เงินเดือน</t>
  </si>
  <si>
    <t>เลขที่</t>
  </si>
  <si>
    <t>ระดับ</t>
  </si>
  <si>
    <t>ปัจจุบัน</t>
  </si>
  <si>
    <t>ประเภท</t>
  </si>
  <si>
    <t>ชำนาญการ</t>
  </si>
  <si>
    <t>ชำนาญงาน</t>
  </si>
  <si>
    <t>ปฏิบัติงาน</t>
  </si>
  <si>
    <t>ชำนาญการพิเศษ</t>
  </si>
  <si>
    <t xml:space="preserve">ประเภท - ชื่อตำแหน่ง </t>
  </si>
  <si>
    <t>ชื่อตำแหน่ง</t>
  </si>
  <si>
    <t>ในการบริหารงาน</t>
  </si>
  <si>
    <t>ที่</t>
  </si>
  <si>
    <t>ฐาน</t>
  </si>
  <si>
    <t>วงเงิน</t>
  </si>
  <si>
    <t>บาท</t>
  </si>
  <si>
    <t>คำนวณ</t>
  </si>
  <si>
    <t>ใช้จริง</t>
  </si>
  <si>
    <t>คะแนน</t>
  </si>
  <si>
    <t>ฐานเงินเดือน</t>
  </si>
  <si>
    <t>(ร้อยละ)</t>
  </si>
  <si>
    <t>จัดสรร</t>
  </si>
  <si>
    <t>(บาท)</t>
  </si>
  <si>
    <t>ส่วนราชการ …………………………………………………………………………………..</t>
  </si>
  <si>
    <t>อัตรา</t>
  </si>
  <si>
    <t>บริหารสูง</t>
  </si>
  <si>
    <t>บริหารต้น</t>
  </si>
  <si>
    <t>อำนวยการสูง</t>
  </si>
  <si>
    <t>ปฏิบัติการ</t>
  </si>
  <si>
    <t>เชี่ยวชาญ</t>
  </si>
  <si>
    <t>ทรงคุณวุฒิ</t>
  </si>
  <si>
    <t>อำนวยการต้น</t>
  </si>
  <si>
    <t>อาวุโส</t>
  </si>
  <si>
    <t>ทักษะพิเศษ</t>
  </si>
  <si>
    <t>บัญชีเงินเดือนขั้นสูงของข้าราชการพลเรือนสามัญ</t>
  </si>
  <si>
    <t>ขั้นสูง</t>
  </si>
  <si>
    <t>พิเศษ</t>
  </si>
  <si>
    <t>ที่เลื่อน</t>
  </si>
  <si>
    <t>ฐานบน</t>
  </si>
  <si>
    <t>ฐานล่าง</t>
  </si>
  <si>
    <t>ค่ากลาง*</t>
  </si>
  <si>
    <t>เงินเดือนขั้นสูง</t>
  </si>
  <si>
    <t>เงินตอบแทน</t>
  </si>
  <si>
    <t>ทรงคุณวุฒิ*</t>
  </si>
  <si>
    <t>อาวุโส*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</si>
  <si>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</si>
  <si>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</si>
  <si>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</si>
  <si>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</si>
  <si>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</si>
  <si>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</si>
  <si>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</si>
  <si>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</si>
  <si>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</si>
  <si>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</si>
  <si>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</si>
  <si>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(14)</t>
  </si>
  <si>
    <t>(13)</t>
  </si>
  <si>
    <t>(15)</t>
  </si>
  <si>
    <t>ส่วนราชการ......................................................................................................</t>
  </si>
  <si>
    <t>ประเมิน</t>
  </si>
  <si>
    <t>(2)</t>
  </si>
  <si>
    <t>ดีมาก</t>
  </si>
  <si>
    <t>วิชาการ</t>
  </si>
  <si>
    <t>ทั่วไป</t>
  </si>
  <si>
    <t>2. สรุปการบริหารวงเงินเพื่อเลื่อนเงินเดือน</t>
  </si>
  <si>
    <t xml:space="preserve">       ลงชื่อ ..........................................................................</t>
  </si>
  <si>
    <t xml:space="preserve">          (...................................................................)</t>
  </si>
  <si>
    <t>นาย ก</t>
  </si>
  <si>
    <t>นวค.นโยบายละแผน</t>
  </si>
  <si>
    <t xml:space="preserve">ดีเด่น </t>
  </si>
  <si>
    <t>นาย ข</t>
  </si>
  <si>
    <t>นวก.การเงินและบัญชี</t>
  </si>
  <si>
    <t>ดีเด่น</t>
  </si>
  <si>
    <t>นาง ค</t>
  </si>
  <si>
    <t>จพง.ธุรการ</t>
  </si>
  <si>
    <t>นางสาว ง</t>
  </si>
  <si>
    <t>จพง.การเงินและบัญชี</t>
  </si>
  <si>
    <t>นาง จ</t>
  </si>
  <si>
    <t>นางสาว ฉ</t>
  </si>
  <si>
    <t>2.5 ใช้เลื่อนเงินเดือน จำนวน</t>
  </si>
  <si>
    <t>2.5 วงเงินคงเหลือ จำนวน</t>
  </si>
  <si>
    <t>2.4 เงินกัน 0.05 % จำนวน</t>
  </si>
  <si>
    <t>2.2 ยอดเงิน 3 % จำนวน</t>
  </si>
  <si>
    <t>2.3 วงเงินการบริหารฯ 2.95 % จำนวน</t>
  </si>
  <si>
    <t>จังหวัดหนองบัวลำภู</t>
  </si>
  <si>
    <t>รับรองความถูกต้อง</t>
  </si>
  <si>
    <t>ตำแหน่ง  ..........หัวหน้าส่วนราชการ........................</t>
  </si>
  <si>
    <t>วันที่  ........................................................</t>
  </si>
  <si>
    <r>
      <rPr>
        <b/>
        <u val="single"/>
        <sz val="18"/>
        <rFont val="DilleniaUPC"/>
        <family val="1"/>
      </rPr>
      <t>หมายเหตุ</t>
    </r>
    <r>
      <rPr>
        <sz val="18"/>
        <rFont val="DilleniaUPC"/>
        <family val="1"/>
      </rPr>
      <t xml:space="preserve">  1. ให้เรียงลำดับข้าราชการตามผลการประเมินการปฏิบัติราชการจากคะแนนมากที่สุดไปหาน้อยที่สุด</t>
    </r>
  </si>
  <si>
    <t>2.1 ยอดเงินรวม 1 มี.ค. 62  จำนวน</t>
  </si>
  <si>
    <t>บัญชีสรุปผลการประเมินและการเสนอขอเลื่อนเงินเดือนข้าราชการ ณ วันที่ 1 เมษายน 2563</t>
  </si>
  <si>
    <t>ข้าราชการในสังกัด (1 มี.ค. 63)</t>
  </si>
  <si>
    <t>ผู้มาช่วยราชการ เกิน 3 เดือน  (1 มี.ค. 63)</t>
  </si>
  <si>
    <t>2. ดำเนินการให้แล้วเสร็จพร้อมบันทึกข้อมูลลงในแผ่น CD ส่งให้สำนักงานจังหวัดหนองบวัลำภู ภายในวันที่ 20 มีนาคม 2563</t>
  </si>
  <si>
    <t>ผล 1 เมษายน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</si>
</sst>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.000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4"/>
      <name val="Cordia New"/>
      <family val="2"/>
    </font>
    <font>
      <b/>
      <sz val="14"/>
      <name val="DilleniaUPC"/>
      <family val="1"/>
    </font>
    <font>
      <sz val="14"/>
      <name val="Arial"/>
      <family val="2"/>
    </font>
    <font>
      <sz val="14"/>
      <name val="DilleniaUPC"/>
      <family val="1"/>
    </font>
    <font>
      <b/>
      <sz val="16"/>
      <name val="DilleniaUPC"/>
      <family val="1"/>
    </font>
    <font>
      <sz val="16"/>
      <name val="EucrosiaUPC"/>
      <family val="1"/>
    </font>
    <font>
      <b/>
      <sz val="16"/>
      <name val="EucrosiaUPC"/>
      <family val="1"/>
    </font>
    <font>
      <b/>
      <sz val="18"/>
      <name val="DilleniaUPC"/>
      <family val="1"/>
    </font>
    <font>
      <b/>
      <sz val="14"/>
      <name val="Arial"/>
      <family val="2"/>
    </font>
    <font>
      <b/>
      <sz val="11"/>
      <name val="DilleniaUPC"/>
      <family val="1"/>
    </font>
    <font>
      <sz val="18"/>
      <name val="Arial"/>
      <family val="2"/>
    </font>
    <font>
      <sz val="18"/>
      <name val="DilleniaUPC"/>
      <family val="1"/>
    </font>
    <font>
      <sz val="16"/>
      <name val="DilleniaUPC"/>
      <family val="1"/>
    </font>
    <font>
      <sz val="12"/>
      <name val="DilleniaUPC"/>
      <family val="1"/>
    </font>
    <font>
      <b/>
      <u val="single"/>
      <sz val="18"/>
      <name val="DilleniaUPC"/>
      <family val="1"/>
    </font>
    <font>
      <b/>
      <sz val="20"/>
      <name val="Dillen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DilleniaUPC"/>
      <family val="1"/>
    </font>
    <font>
      <sz val="12"/>
      <color indexed="10"/>
      <name val="DilleniaUPC"/>
      <family val="1"/>
    </font>
    <font>
      <sz val="14"/>
      <color indexed="10"/>
      <name val="DilleniaUPC"/>
      <family val="1"/>
    </font>
    <font>
      <sz val="10"/>
      <color indexed="10"/>
      <name val="Arial"/>
      <family val="2"/>
    </font>
    <font>
      <b/>
      <sz val="18"/>
      <color indexed="10"/>
      <name val="DilleniaUPC"/>
      <family val="1"/>
    </font>
    <font>
      <b/>
      <sz val="20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DilleniaUPC"/>
      <family val="1"/>
    </font>
    <font>
      <sz val="12"/>
      <color rgb="FFFF0000"/>
      <name val="DilleniaUPC"/>
      <family val="1"/>
    </font>
    <font>
      <sz val="14"/>
      <color rgb="FFFF0000"/>
      <name val="DilleniaUPC"/>
      <family val="1"/>
    </font>
    <font>
      <sz val="10"/>
      <color rgb="FFFF0000"/>
      <name val="Arial"/>
      <family val="2"/>
    </font>
    <font>
      <b/>
      <sz val="18"/>
      <color rgb="FFFF0000"/>
      <name val="Dillen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3" fontId="6" fillId="0" borderId="0" xfId="37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33" borderId="2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21" xfId="33" applyFont="1" applyFill="1" applyBorder="1" applyAlignment="1" applyProtection="1">
      <alignment horizontal="left" vertical="center"/>
      <protection/>
    </xf>
    <xf numFmtId="49" fontId="6" fillId="0" borderId="21" xfId="0" applyNumberFormat="1" applyFont="1" applyFill="1" applyBorder="1" applyAlignment="1">
      <alignment/>
    </xf>
    <xf numFmtId="187" fontId="4" fillId="0" borderId="21" xfId="0" applyNumberFormat="1" applyFont="1" applyFill="1" applyBorder="1" applyAlignment="1" applyProtection="1">
      <alignment horizontal="center" vertical="center"/>
      <protection/>
    </xf>
    <xf numFmtId="187" fontId="6" fillId="0" borderId="21" xfId="0" applyNumberFormat="1" applyFont="1" applyFill="1" applyBorder="1" applyAlignment="1" applyProtection="1">
      <alignment vertical="top"/>
      <protection/>
    </xf>
    <xf numFmtId="0" fontId="6" fillId="0" borderId="21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shrinkToFit="1"/>
    </xf>
    <xf numFmtId="0" fontId="11" fillId="0" borderId="0" xfId="0" applyFont="1" applyFill="1" applyAlignment="1">
      <alignment/>
    </xf>
    <xf numFmtId="17" fontId="4" fillId="0" borderId="1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 applyProtection="1">
      <alignment horizontal="center" vertical="center"/>
      <protection/>
    </xf>
    <xf numFmtId="187" fontId="6" fillId="0" borderId="23" xfId="0" applyNumberFormat="1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>
      <alignment horizontal="center"/>
    </xf>
    <xf numFmtId="187" fontId="58" fillId="35" borderId="24" xfId="0" applyNumberFormat="1" applyFont="1" applyFill="1" applyBorder="1" applyAlignment="1" applyProtection="1">
      <alignment horizontal="center" vertical="center"/>
      <protection/>
    </xf>
    <xf numFmtId="0" fontId="59" fillId="35" borderId="16" xfId="0" applyFont="1" applyFill="1" applyBorder="1" applyAlignment="1">
      <alignment vertical="top" wrapText="1"/>
    </xf>
    <xf numFmtId="0" fontId="58" fillId="35" borderId="22" xfId="0" applyFont="1" applyFill="1" applyBorder="1" applyAlignment="1">
      <alignment horizontal="left" vertical="top"/>
    </xf>
    <xf numFmtId="3" fontId="58" fillId="35" borderId="16" xfId="33" applyNumberFormat="1" applyFont="1" applyFill="1" applyBorder="1" applyAlignment="1">
      <alignment horizontal="center"/>
      <protection/>
    </xf>
    <xf numFmtId="4" fontId="60" fillId="0" borderId="25" xfId="33" applyNumberFormat="1" applyFont="1" applyFill="1" applyBorder="1" applyAlignment="1">
      <alignment horizontal="center"/>
      <protection/>
    </xf>
    <xf numFmtId="3" fontId="60" fillId="0" borderId="25" xfId="0" applyNumberFormat="1" applyFont="1" applyFill="1" applyBorder="1" applyAlignment="1">
      <alignment horizontal="center"/>
    </xf>
    <xf numFmtId="3" fontId="60" fillId="0" borderId="16" xfId="33" applyNumberFormat="1" applyFont="1" applyFill="1" applyBorder="1" applyAlignment="1">
      <alignment horizontal="center"/>
      <protection/>
    </xf>
    <xf numFmtId="188" fontId="60" fillId="0" borderId="25" xfId="0" applyNumberFormat="1" applyFont="1" applyFill="1" applyBorder="1" applyAlignment="1">
      <alignment horizontal="center"/>
    </xf>
    <xf numFmtId="4" fontId="60" fillId="0" borderId="25" xfId="0" applyNumberFormat="1" applyFont="1" applyFill="1" applyBorder="1" applyAlignment="1">
      <alignment horizontal="center"/>
    </xf>
    <xf numFmtId="43" fontId="60" fillId="0" borderId="25" xfId="37" applyFont="1" applyFill="1" applyBorder="1" applyAlignment="1">
      <alignment horizontal="center"/>
    </xf>
    <xf numFmtId="0" fontId="58" fillId="35" borderId="26" xfId="33" applyFont="1" applyFill="1" applyBorder="1" applyAlignment="1" applyProtection="1">
      <alignment horizontal="left" vertical="center"/>
      <protection/>
    </xf>
    <xf numFmtId="0" fontId="58" fillId="35" borderId="24" xfId="33" applyFont="1" applyFill="1" applyBorder="1" applyAlignment="1" applyProtection="1">
      <alignment horizontal="left" vertical="center"/>
      <protection/>
    </xf>
    <xf numFmtId="0" fontId="58" fillId="35" borderId="25" xfId="33" applyFont="1" applyFill="1" applyBorder="1" applyAlignment="1" applyProtection="1">
      <alignment horizontal="left" vertical="center"/>
      <protection/>
    </xf>
    <xf numFmtId="2" fontId="60" fillId="0" borderId="25" xfId="0" applyNumberFormat="1" applyFont="1" applyFill="1" applyBorder="1" applyAlignment="1">
      <alignment horizontal="center"/>
    </xf>
    <xf numFmtId="0" fontId="58" fillId="35" borderId="27" xfId="33" applyFont="1" applyFill="1" applyBorder="1" applyAlignment="1" applyProtection="1">
      <alignment horizontal="left" vertical="center"/>
      <protection/>
    </xf>
    <xf numFmtId="0" fontId="58" fillId="35" borderId="28" xfId="33" applyFont="1" applyFill="1" applyBorder="1" applyAlignment="1" applyProtection="1">
      <alignment horizontal="left" vertical="center"/>
      <protection/>
    </xf>
    <xf numFmtId="0" fontId="58" fillId="35" borderId="29" xfId="33" applyFont="1" applyFill="1" applyBorder="1" applyAlignment="1" applyProtection="1">
      <alignment horizontal="left" vertical="center"/>
      <protection/>
    </xf>
    <xf numFmtId="187" fontId="58" fillId="35" borderId="28" xfId="0" applyNumberFormat="1" applyFont="1" applyFill="1" applyBorder="1" applyAlignment="1" applyProtection="1">
      <alignment horizontal="center" vertical="center"/>
      <protection/>
    </xf>
    <xf numFmtId="0" fontId="59" fillId="35" borderId="23" xfId="0" applyFont="1" applyFill="1" applyBorder="1" applyAlignment="1">
      <alignment vertical="top" wrapText="1"/>
    </xf>
    <xf numFmtId="0" fontId="58" fillId="35" borderId="23" xfId="0" applyFont="1" applyFill="1" applyBorder="1" applyAlignment="1">
      <alignment horizontal="left" vertical="top"/>
    </xf>
    <xf numFmtId="3" fontId="58" fillId="35" borderId="23" xfId="33" applyNumberFormat="1" applyFont="1" applyFill="1" applyBorder="1" applyAlignment="1">
      <alignment horizontal="center"/>
      <protection/>
    </xf>
    <xf numFmtId="4" fontId="60" fillId="0" borderId="29" xfId="33" applyNumberFormat="1" applyFont="1" applyFill="1" applyBorder="1" applyAlignment="1">
      <alignment horizontal="center"/>
      <protection/>
    </xf>
    <xf numFmtId="3" fontId="60" fillId="0" borderId="29" xfId="0" applyNumberFormat="1" applyFont="1" applyFill="1" applyBorder="1" applyAlignment="1">
      <alignment horizontal="center"/>
    </xf>
    <xf numFmtId="3" fontId="60" fillId="0" borderId="23" xfId="33" applyNumberFormat="1" applyFont="1" applyFill="1" applyBorder="1" applyAlignment="1">
      <alignment horizontal="center"/>
      <protection/>
    </xf>
    <xf numFmtId="2" fontId="60" fillId="0" borderId="29" xfId="0" applyNumberFormat="1" applyFont="1" applyFill="1" applyBorder="1" applyAlignment="1">
      <alignment horizontal="center"/>
    </xf>
    <xf numFmtId="4" fontId="60" fillId="0" borderId="29" xfId="0" applyNumberFormat="1" applyFont="1" applyFill="1" applyBorder="1" applyAlignment="1">
      <alignment horizontal="center"/>
    </xf>
    <xf numFmtId="43" fontId="60" fillId="0" borderId="29" xfId="37" applyFont="1" applyFill="1" applyBorder="1" applyAlignment="1">
      <alignment horizontal="center"/>
    </xf>
    <xf numFmtId="187" fontId="58" fillId="35" borderId="30" xfId="0" applyNumberFormat="1" applyFont="1" applyFill="1" applyBorder="1" applyAlignment="1" applyProtection="1">
      <alignment horizontal="center" vertical="center"/>
      <protection/>
    </xf>
    <xf numFmtId="3" fontId="58" fillId="35" borderId="22" xfId="33" applyNumberFormat="1" applyFont="1" applyFill="1" applyBorder="1" applyAlignment="1">
      <alignment horizontal="center"/>
      <protection/>
    </xf>
    <xf numFmtId="4" fontId="60" fillId="0" borderId="31" xfId="33" applyNumberFormat="1" applyFont="1" applyFill="1" applyBorder="1" applyAlignment="1">
      <alignment horizontal="center"/>
      <protection/>
    </xf>
    <xf numFmtId="3" fontId="60" fillId="0" borderId="31" xfId="0" applyNumberFormat="1" applyFont="1" applyFill="1" applyBorder="1" applyAlignment="1">
      <alignment horizontal="center"/>
    </xf>
    <xf numFmtId="3" fontId="60" fillId="0" borderId="22" xfId="33" applyNumberFormat="1" applyFont="1" applyFill="1" applyBorder="1" applyAlignment="1">
      <alignment horizontal="center"/>
      <protection/>
    </xf>
    <xf numFmtId="2" fontId="60" fillId="0" borderId="31" xfId="0" applyNumberFormat="1" applyFont="1" applyFill="1" applyBorder="1" applyAlignment="1">
      <alignment horizontal="center"/>
    </xf>
    <xf numFmtId="4" fontId="60" fillId="0" borderId="31" xfId="0" applyNumberFormat="1" applyFont="1" applyFill="1" applyBorder="1" applyAlignment="1">
      <alignment horizontal="center"/>
    </xf>
    <xf numFmtId="43" fontId="60" fillId="0" borderId="31" xfId="37" applyFont="1" applyFill="1" applyBorder="1" applyAlignment="1">
      <alignment horizontal="center"/>
    </xf>
    <xf numFmtId="4" fontId="60" fillId="0" borderId="23" xfId="33" applyNumberFormat="1" applyFont="1" applyFill="1" applyBorder="1" applyAlignment="1">
      <alignment horizontal="center"/>
      <protection/>
    </xf>
    <xf numFmtId="3" fontId="60" fillId="6" borderId="20" xfId="33" applyNumberFormat="1" applyFont="1" applyFill="1" applyBorder="1" applyAlignment="1">
      <alignment horizontal="center"/>
      <protection/>
    </xf>
    <xf numFmtId="3" fontId="60" fillId="0" borderId="20" xfId="33" applyNumberFormat="1" applyFont="1" applyFill="1" applyBorder="1" applyAlignment="1">
      <alignment horizontal="center"/>
      <protection/>
    </xf>
    <xf numFmtId="0" fontId="61" fillId="0" borderId="14" xfId="0" applyFont="1" applyFill="1" applyBorder="1" applyAlignment="1">
      <alignment/>
    </xf>
    <xf numFmtId="0" fontId="61" fillId="0" borderId="20" xfId="0" applyFont="1" applyFill="1" applyBorder="1" applyAlignment="1">
      <alignment horizontal="center"/>
    </xf>
    <xf numFmtId="4" fontId="60" fillId="0" borderId="20" xfId="33" applyNumberFormat="1" applyFont="1" applyFill="1" applyBorder="1" applyAlignment="1">
      <alignment horizontal="center"/>
      <protection/>
    </xf>
    <xf numFmtId="187" fontId="6" fillId="0" borderId="20" xfId="0" applyNumberFormat="1" applyFont="1" applyFill="1" applyBorder="1" applyAlignment="1" applyProtection="1">
      <alignment horizontal="center" vertical="center"/>
      <protection/>
    </xf>
    <xf numFmtId="187" fontId="58" fillId="35" borderId="32" xfId="0" applyNumberFormat="1" applyFont="1" applyFill="1" applyBorder="1" applyAlignment="1" applyProtection="1">
      <alignment horizontal="center" vertical="center"/>
      <protection/>
    </xf>
    <xf numFmtId="0" fontId="59" fillId="35" borderId="20" xfId="0" applyFont="1" applyFill="1" applyBorder="1" applyAlignment="1">
      <alignment vertical="top" wrapText="1"/>
    </xf>
    <xf numFmtId="0" fontId="58" fillId="35" borderId="20" xfId="0" applyFont="1" applyFill="1" applyBorder="1" applyAlignment="1">
      <alignment horizontal="left" vertical="top"/>
    </xf>
    <xf numFmtId="3" fontId="58" fillId="35" borderId="20" xfId="33" applyNumberFormat="1" applyFont="1" applyFill="1" applyBorder="1" applyAlignment="1">
      <alignment horizontal="center"/>
      <protection/>
    </xf>
    <xf numFmtId="4" fontId="60" fillId="0" borderId="33" xfId="33" applyNumberFormat="1" applyFont="1" applyFill="1" applyBorder="1" applyAlignment="1">
      <alignment horizontal="center"/>
      <protection/>
    </xf>
    <xf numFmtId="0" fontId="58" fillId="35" borderId="34" xfId="33" applyFont="1" applyFill="1" applyBorder="1" applyAlignment="1" applyProtection="1">
      <alignment horizontal="left" vertical="center"/>
      <protection/>
    </xf>
    <xf numFmtId="0" fontId="58" fillId="35" borderId="30" xfId="33" applyFont="1" applyFill="1" applyBorder="1" applyAlignment="1" applyProtection="1">
      <alignment horizontal="left" vertical="center"/>
      <protection/>
    </xf>
    <xf numFmtId="0" fontId="58" fillId="35" borderId="31" xfId="33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12" fillId="0" borderId="0" xfId="33" applyFont="1" applyFill="1" applyBorder="1" applyAlignment="1" applyProtection="1">
      <alignment horizontal="left" vertical="center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>
      <alignment/>
    </xf>
    <xf numFmtId="0" fontId="10" fillId="2" borderId="20" xfId="0" applyFont="1" applyFill="1" applyBorder="1" applyAlignment="1">
      <alignment horizontal="center"/>
    </xf>
    <xf numFmtId="187" fontId="10" fillId="2" borderId="20" xfId="0" applyNumberFormat="1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>
      <alignment/>
    </xf>
    <xf numFmtId="0" fontId="14" fillId="2" borderId="33" xfId="0" applyFont="1" applyFill="1" applyBorder="1" applyAlignment="1">
      <alignment/>
    </xf>
    <xf numFmtId="0" fontId="14" fillId="2" borderId="21" xfId="33" applyFont="1" applyFill="1" applyBorder="1" applyAlignment="1" applyProtection="1">
      <alignment horizontal="right" vertical="center"/>
      <protection/>
    </xf>
    <xf numFmtId="0" fontId="13" fillId="2" borderId="32" xfId="0" applyFont="1" applyFill="1" applyBorder="1" applyAlignment="1">
      <alignment/>
    </xf>
    <xf numFmtId="43" fontId="14" fillId="2" borderId="33" xfId="37" applyNumberFormat="1" applyFont="1" applyFill="1" applyBorder="1" applyAlignment="1">
      <alignment horizontal="left"/>
    </xf>
    <xf numFmtId="4" fontId="14" fillId="2" borderId="33" xfId="0" applyNumberFormat="1" applyFont="1" applyFill="1" applyBorder="1" applyAlignment="1">
      <alignment/>
    </xf>
    <xf numFmtId="0" fontId="10" fillId="2" borderId="33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5" fillId="0" borderId="35" xfId="0" applyFont="1" applyBorder="1" applyAlignment="1">
      <alignment/>
    </xf>
    <xf numFmtId="0" fontId="13" fillId="2" borderId="36" xfId="0" applyFont="1" applyFill="1" applyBorder="1" applyAlignment="1">
      <alignment/>
    </xf>
    <xf numFmtId="0" fontId="14" fillId="2" borderId="32" xfId="0" applyFont="1" applyFill="1" applyBorder="1" applyAlignment="1">
      <alignment/>
    </xf>
    <xf numFmtId="0" fontId="14" fillId="2" borderId="21" xfId="0" applyFont="1" applyFill="1" applyBorder="1" applyAlignment="1">
      <alignment/>
    </xf>
    <xf numFmtId="0" fontId="14" fillId="2" borderId="33" xfId="0" applyFont="1" applyFill="1" applyBorder="1" applyAlignment="1">
      <alignment/>
    </xf>
    <xf numFmtId="0" fontId="14" fillId="2" borderId="32" xfId="33" applyFont="1" applyFill="1" applyBorder="1" applyAlignment="1" applyProtection="1">
      <alignment vertical="center"/>
      <protection/>
    </xf>
    <xf numFmtId="0" fontId="14" fillId="2" borderId="21" xfId="33" applyFont="1" applyFill="1" applyBorder="1" applyAlignment="1" applyProtection="1">
      <alignment vertical="center"/>
      <protection/>
    </xf>
    <xf numFmtId="0" fontId="14" fillId="2" borderId="33" xfId="33" applyFont="1" applyFill="1" applyBorder="1" applyAlignment="1" applyProtection="1">
      <alignment vertical="center"/>
      <protection/>
    </xf>
    <xf numFmtId="0" fontId="14" fillId="2" borderId="21" xfId="33" applyFont="1" applyFill="1" applyBorder="1" applyAlignment="1" applyProtection="1">
      <alignment vertical="center"/>
      <protection/>
    </xf>
    <xf numFmtId="0" fontId="14" fillId="2" borderId="33" xfId="33" applyFont="1" applyFill="1" applyBorder="1" applyAlignment="1" applyProtection="1">
      <alignment vertical="center"/>
      <protection/>
    </xf>
    <xf numFmtId="0" fontId="6" fillId="0" borderId="32" xfId="33" applyFont="1" applyFill="1" applyBorder="1" applyAlignment="1" applyProtection="1">
      <alignment horizontal="left" vertical="center"/>
      <protection/>
    </xf>
    <xf numFmtId="0" fontId="15" fillId="2" borderId="32" xfId="33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" fontId="14" fillId="2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10" borderId="0" xfId="0" applyFont="1" applyFill="1" applyBorder="1" applyAlignment="1">
      <alignment/>
    </xf>
    <xf numFmtId="0" fontId="6" fillId="10" borderId="0" xfId="0" applyFont="1" applyFill="1" applyBorder="1" applyAlignment="1">
      <alignment horizontal="left"/>
    </xf>
    <xf numFmtId="0" fontId="15" fillId="10" borderId="0" xfId="0" applyFont="1" applyFill="1" applyBorder="1" applyAlignment="1">
      <alignment horizontal="left" vertical="top" wrapText="1"/>
    </xf>
    <xf numFmtId="0" fontId="15" fillId="10" borderId="0" xfId="0" applyFont="1" applyFill="1" applyBorder="1" applyAlignment="1">
      <alignment horizontal="center" vertical="top" wrapText="1"/>
    </xf>
    <xf numFmtId="0" fontId="15" fillId="10" borderId="0" xfId="0" applyFont="1" applyFill="1" applyBorder="1" applyAlignment="1">
      <alignment horizontal="justify" vertical="top" wrapText="1"/>
    </xf>
    <xf numFmtId="0" fontId="6" fillId="10" borderId="0" xfId="0" applyFont="1" applyFill="1" applyBorder="1" applyAlignment="1">
      <alignment vertical="top"/>
    </xf>
    <xf numFmtId="0" fontId="16" fillId="10" borderId="0" xfId="0" applyFont="1" applyFill="1" applyBorder="1" applyAlignment="1">
      <alignment vertical="top"/>
    </xf>
    <xf numFmtId="0" fontId="5" fillId="10" borderId="0" xfId="0" applyFont="1" applyFill="1" applyBorder="1" applyAlignment="1">
      <alignment/>
    </xf>
    <xf numFmtId="0" fontId="10" fillId="2" borderId="17" xfId="33" applyFont="1" applyFill="1" applyBorder="1" applyAlignment="1" applyProtection="1">
      <alignment horizontal="left" vertical="center"/>
      <protection/>
    </xf>
    <xf numFmtId="0" fontId="14" fillId="2" borderId="32" xfId="33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/>
    </xf>
    <xf numFmtId="0" fontId="14" fillId="10" borderId="0" xfId="0" applyFont="1" applyFill="1" applyBorder="1" applyAlignment="1">
      <alignment/>
    </xf>
    <xf numFmtId="0" fontId="14" fillId="10" borderId="0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vertical="center" wrapText="1"/>
    </xf>
    <xf numFmtId="0" fontId="15" fillId="1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10" borderId="0" xfId="0" applyFont="1" applyFill="1" applyBorder="1" applyAlignment="1">
      <alignment vertical="center"/>
    </xf>
    <xf numFmtId="4" fontId="62" fillId="2" borderId="37" xfId="0" applyNumberFormat="1" applyFont="1" applyFill="1" applyBorder="1" applyAlignment="1">
      <alignment vertical="center"/>
    </xf>
    <xf numFmtId="0" fontId="59" fillId="35" borderId="22" xfId="0" applyFont="1" applyFill="1" applyBorder="1" applyAlignment="1">
      <alignment vertical="center" wrapText="1"/>
    </xf>
    <xf numFmtId="0" fontId="59" fillId="35" borderId="16" xfId="0" applyFont="1" applyFill="1" applyBorder="1" applyAlignment="1">
      <alignment vertical="center" wrapText="1"/>
    </xf>
    <xf numFmtId="0" fontId="15" fillId="35" borderId="32" xfId="33" applyFont="1" applyFill="1" applyBorder="1" applyAlignment="1" applyProtection="1">
      <alignment vertical="center"/>
      <protection/>
    </xf>
    <xf numFmtId="0" fontId="15" fillId="35" borderId="21" xfId="33" applyFont="1" applyFill="1" applyBorder="1" applyAlignment="1" applyProtection="1">
      <alignment vertical="center"/>
      <protection/>
    </xf>
    <xf numFmtId="0" fontId="15" fillId="35" borderId="33" xfId="33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9" fillId="36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5" fillId="10" borderId="0" xfId="0" applyFont="1" applyFill="1" applyBorder="1" applyAlignment="1">
      <alignment horizontal="left" vertical="top" wrapText="1"/>
    </xf>
    <xf numFmtId="0" fontId="16" fillId="10" borderId="0" xfId="0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left"/>
    </xf>
    <xf numFmtId="3" fontId="4" fillId="0" borderId="0" xfId="33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15" fillId="35" borderId="39" xfId="33" applyFont="1" applyFill="1" applyBorder="1" applyAlignment="1" applyProtection="1">
      <alignment horizontal="center" vertical="center"/>
      <protection/>
    </xf>
    <xf numFmtId="0" fontId="15" fillId="35" borderId="40" xfId="33" applyFont="1" applyFill="1" applyBorder="1" applyAlignment="1" applyProtection="1">
      <alignment horizontal="center" vertical="center"/>
      <protection/>
    </xf>
    <xf numFmtId="0" fontId="15" fillId="35" borderId="41" xfId="33" applyFont="1" applyFill="1" applyBorder="1" applyAlignment="1" applyProtection="1">
      <alignment horizontal="center" vertical="center"/>
      <protection/>
    </xf>
    <xf numFmtId="43" fontId="14" fillId="2" borderId="32" xfId="37" applyNumberFormat="1" applyFont="1" applyFill="1" applyBorder="1" applyAlignment="1">
      <alignment horizontal="center"/>
    </xf>
    <xf numFmtId="43" fontId="14" fillId="2" borderId="33" xfId="37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219075</xdr:colOff>
      <xdr:row>0</xdr:row>
      <xdr:rowOff>19050</xdr:rowOff>
    </xdr:from>
    <xdr:ext cx="1209675" cy="381000"/>
    <xdr:sp>
      <xdr:nvSpPr>
        <xdr:cNvPr id="1" name="TextBox 1"/>
        <xdr:cNvSpPr txBox="1">
          <a:spLocks noChangeArrowheads="1"/>
        </xdr:cNvSpPr>
      </xdr:nvSpPr>
      <xdr:spPr>
        <a:xfrm>
          <a:off x="9563100" y="19050"/>
          <a:ext cx="1209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เอกสารแนบ 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B4" sqref="B4:F20"/>
    </sheetView>
  </sheetViews>
  <sheetFormatPr defaultColWidth="9.140625" defaultRowHeight="12.75"/>
  <cols>
    <col min="1" max="1" width="10.00390625" style="27" customWidth="1"/>
    <col min="2" max="2" width="21.8515625" style="27" customWidth="1"/>
    <col min="3" max="3" width="19.8515625" style="27" bestFit="1" customWidth="1"/>
    <col min="4" max="4" width="19.8515625" style="27" customWidth="1"/>
    <col min="5" max="5" width="19.8515625" style="27" bestFit="1" customWidth="1"/>
    <col min="6" max="6" width="19.8515625" style="27" customWidth="1"/>
    <col min="7" max="16384" width="9.140625" style="27" customWidth="1"/>
  </cols>
  <sheetData>
    <row r="2" ht="22.5">
      <c r="B2" s="28" t="s">
        <v>36</v>
      </c>
    </row>
    <row r="4" spans="2:6" ht="22.5">
      <c r="B4" s="156" t="s">
        <v>4</v>
      </c>
      <c r="C4" s="156" t="s">
        <v>43</v>
      </c>
      <c r="D4" s="155" t="s">
        <v>21</v>
      </c>
      <c r="E4" s="155"/>
      <c r="F4" s="154" t="s">
        <v>42</v>
      </c>
    </row>
    <row r="5" spans="2:6" ht="22.5">
      <c r="B5" s="156"/>
      <c r="C5" s="156"/>
      <c r="D5" s="50" t="s">
        <v>40</v>
      </c>
      <c r="E5" s="50" t="s">
        <v>41</v>
      </c>
      <c r="F5" s="154"/>
    </row>
    <row r="6" spans="2:6" ht="22.5">
      <c r="B6" s="30" t="s">
        <v>7</v>
      </c>
      <c r="C6" s="29">
        <v>58390</v>
      </c>
      <c r="D6" s="29">
        <v>36470</v>
      </c>
      <c r="E6" s="29">
        <v>24410</v>
      </c>
      <c r="F6" s="29">
        <v>29330</v>
      </c>
    </row>
    <row r="7" spans="2:6" ht="22.5">
      <c r="B7" s="30" t="s">
        <v>10</v>
      </c>
      <c r="C7" s="29">
        <v>69040</v>
      </c>
      <c r="D7" s="29">
        <v>49330</v>
      </c>
      <c r="E7" s="29">
        <v>37200</v>
      </c>
      <c r="F7" s="29">
        <v>40270</v>
      </c>
    </row>
    <row r="8" spans="2:6" ht="22.5">
      <c r="B8" s="30" t="s">
        <v>8</v>
      </c>
      <c r="C8" s="29">
        <v>54820</v>
      </c>
      <c r="D8" s="29">
        <v>31610</v>
      </c>
      <c r="E8" s="29">
        <v>18480</v>
      </c>
      <c r="F8" s="29">
        <v>24470</v>
      </c>
    </row>
    <row r="9" spans="2:6" ht="22.5">
      <c r="B9" s="30" t="s">
        <v>31</v>
      </c>
      <c r="C9" s="29">
        <v>74320</v>
      </c>
      <c r="D9" s="29">
        <v>59630</v>
      </c>
      <c r="E9" s="29">
        <v>50320</v>
      </c>
      <c r="F9" s="29">
        <v>50320</v>
      </c>
    </row>
    <row r="10" spans="2:6" ht="22.5">
      <c r="B10" s="30" t="s">
        <v>45</v>
      </c>
      <c r="C10" s="29">
        <v>76800</v>
      </c>
      <c r="D10" s="29">
        <v>68560</v>
      </c>
      <c r="E10" s="29">
        <v>60830</v>
      </c>
      <c r="F10" s="29">
        <v>60830</v>
      </c>
    </row>
    <row r="11" spans="2:6" ht="22.5">
      <c r="B11" s="30" t="s">
        <v>32</v>
      </c>
      <c r="C11" s="29">
        <v>76800</v>
      </c>
      <c r="D11" s="29">
        <v>66700</v>
      </c>
      <c r="E11" s="29">
        <v>60830</v>
      </c>
      <c r="F11" s="29">
        <v>60660</v>
      </c>
    </row>
    <row r="12" spans="2:6" ht="22.5">
      <c r="B12" s="30" t="s">
        <v>35</v>
      </c>
      <c r="C12" s="29">
        <v>74320</v>
      </c>
      <c r="D12" s="29">
        <v>63840</v>
      </c>
      <c r="E12" s="29">
        <v>53430</v>
      </c>
      <c r="F12" s="29">
        <v>58630</v>
      </c>
    </row>
    <row r="13" spans="2:6" ht="22.5">
      <c r="B13" s="30" t="s">
        <v>28</v>
      </c>
      <c r="C13" s="29">
        <v>76800</v>
      </c>
      <c r="D13" s="29">
        <v>68530</v>
      </c>
      <c r="E13" s="29">
        <v>62210</v>
      </c>
      <c r="F13" s="29">
        <v>62730</v>
      </c>
    </row>
    <row r="14" spans="2:6" ht="22.5">
      <c r="B14" s="30" t="s">
        <v>27</v>
      </c>
      <c r="C14" s="29">
        <v>76800</v>
      </c>
      <c r="D14" s="29">
        <v>71700</v>
      </c>
      <c r="E14" s="29">
        <v>69910</v>
      </c>
      <c r="F14" s="29">
        <v>69910</v>
      </c>
    </row>
    <row r="15" spans="2:6" ht="22.5">
      <c r="B15" s="30" t="s">
        <v>30</v>
      </c>
      <c r="C15" s="29">
        <v>43600</v>
      </c>
      <c r="D15" s="29">
        <v>23930</v>
      </c>
      <c r="E15" s="29">
        <v>17980</v>
      </c>
      <c r="F15" s="29">
        <v>20700</v>
      </c>
    </row>
    <row r="16" spans="2:6" ht="22.5">
      <c r="B16" s="30" t="s">
        <v>9</v>
      </c>
      <c r="C16" s="29">
        <v>38750</v>
      </c>
      <c r="D16" s="29">
        <v>18110</v>
      </c>
      <c r="E16" s="29">
        <v>12310</v>
      </c>
      <c r="F16" s="29">
        <v>14860</v>
      </c>
    </row>
    <row r="17" spans="2:6" ht="22.5">
      <c r="B17" s="30" t="s">
        <v>34</v>
      </c>
      <c r="C17" s="29">
        <v>69040</v>
      </c>
      <c r="D17" s="29">
        <v>35070</v>
      </c>
      <c r="E17" s="29">
        <v>32250</v>
      </c>
      <c r="F17" s="29">
        <v>32010</v>
      </c>
    </row>
    <row r="18" spans="2:6" ht="22.5">
      <c r="B18" s="30" t="s">
        <v>46</v>
      </c>
      <c r="C18" s="29">
        <v>69040</v>
      </c>
      <c r="D18" s="29">
        <v>44970</v>
      </c>
      <c r="E18" s="29">
        <v>32250</v>
      </c>
      <c r="F18" s="29">
        <v>35120</v>
      </c>
    </row>
    <row r="19" spans="2:6" ht="22.5">
      <c r="B19" s="30" t="s">
        <v>33</v>
      </c>
      <c r="C19" s="29">
        <v>70360</v>
      </c>
      <c r="D19" s="29">
        <v>51290</v>
      </c>
      <c r="E19" s="29">
        <v>37210</v>
      </c>
      <c r="F19" s="29">
        <v>43080</v>
      </c>
    </row>
    <row r="20" spans="2:6" ht="22.5">
      <c r="B20" s="30" t="s">
        <v>29</v>
      </c>
      <c r="C20" s="29">
        <v>74320</v>
      </c>
      <c r="D20" s="29">
        <v>60990</v>
      </c>
      <c r="E20" s="29">
        <v>52320</v>
      </c>
      <c r="F20" s="29">
        <v>52320</v>
      </c>
    </row>
  </sheetData>
  <sheetProtection/>
  <mergeCells count="4">
    <mergeCell ref="F4:F5"/>
    <mergeCell ref="D4:E4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130" zoomScalePageLayoutView="0" workbookViewId="0" topLeftCell="A1">
      <selection activeCell="Q11" sqref="Q11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9.421875" style="0" customWidth="1"/>
    <col min="4" max="4" width="10.57421875" style="0" customWidth="1"/>
    <col min="5" max="5" width="6.28125" style="0" customWidth="1"/>
    <col min="6" max="6" width="18.7109375" style="0" customWidth="1"/>
    <col min="7" max="7" width="8.00390625" style="0" customWidth="1"/>
    <col min="8" max="8" width="12.8515625" style="0" customWidth="1"/>
    <col min="9" max="9" width="10.57421875" style="0" customWidth="1"/>
    <col min="10" max="10" width="8.57421875" style="0" customWidth="1"/>
    <col min="11" max="11" width="8.28125" style="0" customWidth="1"/>
    <col min="12" max="12" width="10.28125" style="0" customWidth="1"/>
    <col min="13" max="13" width="6.8515625" style="0" customWidth="1"/>
    <col min="14" max="14" width="5.421875" style="0" customWidth="1"/>
    <col min="15" max="15" width="7.140625" style="0" customWidth="1"/>
    <col min="16" max="16" width="8.28125" style="0" customWidth="1"/>
    <col min="17" max="17" width="11.140625" style="0" customWidth="1"/>
    <col min="18" max="18" width="10.00390625" style="0" customWidth="1"/>
    <col min="19" max="19" width="10.00390625" style="17" customWidth="1"/>
    <col min="20" max="20" width="9.00390625" style="0" customWidth="1"/>
    <col min="21" max="21" width="15.421875" style="0" bestFit="1" customWidth="1"/>
  </cols>
  <sheetData>
    <row r="1" spans="1:20" s="26" customFormat="1" ht="30">
      <c r="A1" s="157" t="s">
        <v>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45"/>
      <c r="T1" s="145"/>
    </row>
    <row r="2" spans="1:19" s="26" customFormat="1" ht="23.25" hidden="1">
      <c r="A2" s="168" t="s">
        <v>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s="26" customFormat="1" ht="27.75" customHeight="1">
      <c r="A3" s="19"/>
      <c r="B3" s="19"/>
      <c r="C3" s="19"/>
      <c r="D3" s="19"/>
      <c r="E3" s="19"/>
      <c r="F3" s="153" t="s">
        <v>87</v>
      </c>
      <c r="G3" s="19"/>
      <c r="H3" s="170" t="s">
        <v>61</v>
      </c>
      <c r="I3" s="170"/>
      <c r="J3" s="170"/>
      <c r="K3" s="170"/>
      <c r="L3" s="170"/>
      <c r="M3" s="170"/>
      <c r="N3" s="19"/>
      <c r="O3" s="19"/>
      <c r="P3" s="19"/>
      <c r="Q3" s="19"/>
      <c r="R3" s="19"/>
      <c r="S3" s="19"/>
    </row>
    <row r="4" spans="1:18" s="18" customFormat="1" ht="21">
      <c r="A4" s="1"/>
      <c r="B4" s="21"/>
      <c r="C4" s="22"/>
      <c r="D4" s="23"/>
      <c r="E4" s="2" t="s">
        <v>1</v>
      </c>
      <c r="F4" s="166" t="s">
        <v>11</v>
      </c>
      <c r="G4" s="167"/>
      <c r="H4" s="167"/>
      <c r="I4" s="10" t="s">
        <v>26</v>
      </c>
      <c r="J4" s="47"/>
      <c r="K4" s="166" t="s">
        <v>97</v>
      </c>
      <c r="L4" s="167"/>
      <c r="M4" s="167"/>
      <c r="N4" s="167"/>
      <c r="O4" s="167"/>
      <c r="P4" s="167"/>
      <c r="Q4" s="167"/>
      <c r="R4" s="169"/>
    </row>
    <row r="5" spans="1:18" s="45" customFormat="1" ht="21">
      <c r="A5" s="5" t="s">
        <v>14</v>
      </c>
      <c r="B5" s="163" t="s">
        <v>0</v>
      </c>
      <c r="C5" s="164"/>
      <c r="D5" s="165"/>
      <c r="E5" s="6" t="s">
        <v>3</v>
      </c>
      <c r="F5" s="8" t="s">
        <v>12</v>
      </c>
      <c r="G5" s="9" t="s">
        <v>6</v>
      </c>
      <c r="H5" s="24" t="s">
        <v>4</v>
      </c>
      <c r="I5" s="25" t="s">
        <v>2</v>
      </c>
      <c r="J5" s="10" t="s">
        <v>20</v>
      </c>
      <c r="K5" s="10" t="s">
        <v>4</v>
      </c>
      <c r="L5" s="3" t="s">
        <v>15</v>
      </c>
      <c r="M5" s="3" t="s">
        <v>2</v>
      </c>
      <c r="N5" s="44" t="s">
        <v>23</v>
      </c>
      <c r="O5" s="44" t="s">
        <v>16</v>
      </c>
      <c r="P5" s="44" t="s">
        <v>16</v>
      </c>
      <c r="Q5" s="44" t="s">
        <v>2</v>
      </c>
      <c r="R5" s="44" t="s">
        <v>44</v>
      </c>
    </row>
    <row r="6" spans="1:18" s="45" customFormat="1" ht="21">
      <c r="A6" s="5"/>
      <c r="B6" s="41"/>
      <c r="C6" s="42"/>
      <c r="D6" s="6"/>
      <c r="E6" s="6"/>
      <c r="F6" s="9" t="s">
        <v>13</v>
      </c>
      <c r="G6" s="9" t="s">
        <v>1</v>
      </c>
      <c r="H6" s="24" t="s">
        <v>1</v>
      </c>
      <c r="I6" s="25" t="s">
        <v>5</v>
      </c>
      <c r="J6" s="25" t="s">
        <v>62</v>
      </c>
      <c r="K6" s="25" t="s">
        <v>62</v>
      </c>
      <c r="L6" s="7" t="s">
        <v>18</v>
      </c>
      <c r="M6" s="7" t="s">
        <v>37</v>
      </c>
      <c r="N6" s="9" t="s">
        <v>22</v>
      </c>
      <c r="O6" s="25" t="s">
        <v>24</v>
      </c>
      <c r="P6" s="25" t="s">
        <v>19</v>
      </c>
      <c r="Q6" s="46" t="s">
        <v>39</v>
      </c>
      <c r="R6" s="46" t="s">
        <v>38</v>
      </c>
    </row>
    <row r="7" spans="1:18" s="45" customFormat="1" ht="21">
      <c r="A7" s="11"/>
      <c r="B7" s="160" t="s">
        <v>47</v>
      </c>
      <c r="C7" s="161"/>
      <c r="D7" s="162"/>
      <c r="E7" s="12" t="s">
        <v>63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59</v>
      </c>
      <c r="Q7" s="12" t="s">
        <v>58</v>
      </c>
      <c r="R7" s="12" t="s">
        <v>60</v>
      </c>
    </row>
    <row r="8" spans="1:19" s="18" customFormat="1" ht="28.5" customHeight="1">
      <c r="A8" s="13"/>
      <c r="B8" s="173" t="s">
        <v>94</v>
      </c>
      <c r="C8" s="174"/>
      <c r="D8" s="175"/>
      <c r="E8" s="51"/>
      <c r="F8" s="52"/>
      <c r="G8" s="53"/>
      <c r="H8" s="53"/>
      <c r="I8" s="54"/>
      <c r="J8" s="55"/>
      <c r="K8" s="55"/>
      <c r="L8" s="56"/>
      <c r="M8" s="57"/>
      <c r="N8" s="58"/>
      <c r="O8" s="59"/>
      <c r="P8" s="60"/>
      <c r="Q8" s="56"/>
      <c r="R8" s="60"/>
      <c r="S8" s="43"/>
    </row>
    <row r="9" spans="1:19" s="18" customFormat="1" ht="24" customHeight="1">
      <c r="A9" s="13">
        <v>1</v>
      </c>
      <c r="B9" s="61" t="s">
        <v>70</v>
      </c>
      <c r="C9" s="62"/>
      <c r="D9" s="63"/>
      <c r="E9" s="51">
        <v>111</v>
      </c>
      <c r="F9" s="52" t="s">
        <v>71</v>
      </c>
      <c r="G9" s="53" t="s">
        <v>65</v>
      </c>
      <c r="H9" s="53" t="s">
        <v>10</v>
      </c>
      <c r="I9" s="54">
        <v>48480</v>
      </c>
      <c r="J9" s="55">
        <v>98</v>
      </c>
      <c r="K9" s="55" t="s">
        <v>72</v>
      </c>
      <c r="L9" s="56">
        <f>IF(I9&gt;VLOOKUP(H9,ฐานเงินเดือนข้าราชการ!$B$6:$F$20,5),VLOOKUP(H9,ฐานเงินเดือนข้าราชการ!$B$6:$F$20,3),VLOOKUP(H9,ฐานเงินเดือนข้าราชการ!$B$6:$F$20,4))</f>
        <v>49330</v>
      </c>
      <c r="M9" s="57">
        <f>VLOOKUP(H9,ฐานเงินเดือนข้าราชการ!$B$6:$C$20,2)</f>
        <v>69040</v>
      </c>
      <c r="N9" s="64">
        <v>3.5</v>
      </c>
      <c r="O9" s="59">
        <f aca="true" t="shared" si="0" ref="O9:O15">L9*(N9/100)</f>
        <v>1726.5500000000002</v>
      </c>
      <c r="P9" s="60">
        <f>(Q9+R9)-I9</f>
        <v>1730</v>
      </c>
      <c r="Q9" s="56">
        <f>IF((I9+O9)&lt;=M9,I9+CEILING(O9,10),M9)</f>
        <v>50210</v>
      </c>
      <c r="R9" s="60">
        <f>IF((I9+O9)&gt;=M9,(I9+O9)-Q9,0)</f>
        <v>0</v>
      </c>
      <c r="S9" s="43"/>
    </row>
    <row r="10" spans="1:18" s="18" customFormat="1" ht="24" customHeight="1">
      <c r="A10" s="13">
        <v>2</v>
      </c>
      <c r="B10" s="61" t="s">
        <v>73</v>
      </c>
      <c r="C10" s="62"/>
      <c r="D10" s="63"/>
      <c r="E10" s="51">
        <v>112</v>
      </c>
      <c r="F10" s="52" t="s">
        <v>74</v>
      </c>
      <c r="G10" s="53" t="s">
        <v>65</v>
      </c>
      <c r="H10" s="53" t="s">
        <v>7</v>
      </c>
      <c r="I10" s="54">
        <v>43600</v>
      </c>
      <c r="J10" s="55">
        <v>95</v>
      </c>
      <c r="K10" s="55" t="s">
        <v>75</v>
      </c>
      <c r="L10" s="56">
        <f>IF(I10&gt;VLOOKUP(H10,ฐานเงินเดือนข้าราชการ!$B$6:$F$20,5),VLOOKUP(H10,ฐานเงินเดือนข้าราชการ!$B$6:$F$20,3),VLOOKUP(H10,ฐานเงินเดือนข้าราชการ!$B$6:$F$20,4))</f>
        <v>36470</v>
      </c>
      <c r="M10" s="57">
        <f>VLOOKUP(H10,ฐานเงินเดือนข้าราชการ!$B$6:$C$20,2)</f>
        <v>58390</v>
      </c>
      <c r="N10" s="64">
        <v>3.3</v>
      </c>
      <c r="O10" s="59">
        <f t="shared" si="0"/>
        <v>1203.51</v>
      </c>
      <c r="P10" s="60">
        <f>(Q10+R10)-I10</f>
        <v>1210</v>
      </c>
      <c r="Q10" s="56">
        <f>IF((I10+O10)&lt;=M10,I10+CEILING(O10,10),M10)</f>
        <v>44810</v>
      </c>
      <c r="R10" s="60">
        <f>IF((I10+O10)&gt;=M10,(I10+O10)-Q10,0)</f>
        <v>0</v>
      </c>
    </row>
    <row r="11" spans="1:18" s="18" customFormat="1" ht="24" customHeight="1">
      <c r="A11" s="13">
        <v>3</v>
      </c>
      <c r="B11" s="61" t="s">
        <v>76</v>
      </c>
      <c r="C11" s="62"/>
      <c r="D11" s="63"/>
      <c r="E11" s="51">
        <v>113</v>
      </c>
      <c r="F11" s="52" t="s">
        <v>77</v>
      </c>
      <c r="G11" s="53" t="s">
        <v>66</v>
      </c>
      <c r="H11" s="53" t="s">
        <v>8</v>
      </c>
      <c r="I11" s="54">
        <v>38720</v>
      </c>
      <c r="J11" s="55">
        <v>89</v>
      </c>
      <c r="K11" s="55" t="s">
        <v>64</v>
      </c>
      <c r="L11" s="56">
        <f>IF(I11&gt;VLOOKUP(H11,ฐานเงินเดือนข้าราชการ!$B$6:$F$20,5),VLOOKUP(H11,ฐานเงินเดือนข้าราชการ!$B$6:$F$20,3),VLOOKUP(H11,ฐานเงินเดือนข้าราชการ!$B$6:$F$20,4))</f>
        <v>31610</v>
      </c>
      <c r="M11" s="57">
        <f>VLOOKUP(H11,ฐานเงินเดือนข้าราชการ!$B$6:$C$20,2)</f>
        <v>54820</v>
      </c>
      <c r="N11" s="64">
        <v>2.79</v>
      </c>
      <c r="O11" s="59">
        <f t="shared" si="0"/>
        <v>881.919</v>
      </c>
      <c r="P11" s="60">
        <f>(Q11+R11)-I11</f>
        <v>890</v>
      </c>
      <c r="Q11" s="56">
        <f>IF((I11+O11)&lt;=M11,I11+CEILING(O11,10),M11)</f>
        <v>39610</v>
      </c>
      <c r="R11" s="60">
        <f>IF((I11+O11)&gt;=M11,(I11+O11)-Q11,0)</f>
        <v>0</v>
      </c>
    </row>
    <row r="12" spans="1:18" s="18" customFormat="1" ht="24" customHeight="1">
      <c r="A12" s="49">
        <v>4</v>
      </c>
      <c r="B12" s="65" t="s">
        <v>78</v>
      </c>
      <c r="C12" s="66"/>
      <c r="D12" s="67"/>
      <c r="E12" s="68">
        <v>114</v>
      </c>
      <c r="F12" s="69" t="s">
        <v>79</v>
      </c>
      <c r="G12" s="70" t="s">
        <v>66</v>
      </c>
      <c r="H12" s="70" t="s">
        <v>9</v>
      </c>
      <c r="I12" s="71">
        <v>14570</v>
      </c>
      <c r="J12" s="72">
        <v>85</v>
      </c>
      <c r="K12" s="72" t="s">
        <v>64</v>
      </c>
      <c r="L12" s="73">
        <f>IF(I12&gt;VLOOKUP(H12,ฐานเงินเดือนข้าราชการ!$B$6:$F$20,5),VLOOKUP(H12,ฐานเงินเดือนข้าราชการ!$B$6:$F$20,3),VLOOKUP(H12,ฐานเงินเดือนข้าราชการ!$B$6:$F$20,4))</f>
        <v>12310</v>
      </c>
      <c r="M12" s="74">
        <f>VLOOKUP(H12,ฐานเงินเดือนข้าราชการ!$B$6:$C$20,2)</f>
        <v>38750</v>
      </c>
      <c r="N12" s="75">
        <v>2.49</v>
      </c>
      <c r="O12" s="76">
        <f t="shared" si="0"/>
        <v>306.519</v>
      </c>
      <c r="P12" s="77">
        <f>(Q12+R12)-I12</f>
        <v>310</v>
      </c>
      <c r="Q12" s="73">
        <f>IF((I12+O12)&lt;=M12,I12+CEILING(O12,10),M12)</f>
        <v>14880</v>
      </c>
      <c r="R12" s="77">
        <f>IF((I12+O12)&gt;=M12,(I12+O12)-Q12,0)</f>
        <v>0</v>
      </c>
    </row>
    <row r="13" spans="1:18" s="18" customFormat="1" ht="24" customHeight="1">
      <c r="A13" s="92"/>
      <c r="B13" s="150" t="s">
        <v>95</v>
      </c>
      <c r="C13" s="151"/>
      <c r="D13" s="152"/>
      <c r="E13" s="93"/>
      <c r="F13" s="94"/>
      <c r="G13" s="95"/>
      <c r="H13" s="95"/>
      <c r="I13" s="96"/>
      <c r="J13" s="97"/>
      <c r="K13" s="97"/>
      <c r="L13" s="81"/>
      <c r="M13" s="82"/>
      <c r="N13" s="83"/>
      <c r="O13" s="84"/>
      <c r="P13" s="85"/>
      <c r="Q13" s="81"/>
      <c r="R13" s="85"/>
    </row>
    <row r="14" spans="1:18" s="18" customFormat="1" ht="24" customHeight="1">
      <c r="A14" s="48">
        <v>1</v>
      </c>
      <c r="B14" s="98" t="s">
        <v>80</v>
      </c>
      <c r="C14" s="99"/>
      <c r="D14" s="100"/>
      <c r="E14" s="78">
        <v>221</v>
      </c>
      <c r="F14" s="148" t="s">
        <v>77</v>
      </c>
      <c r="G14" s="53" t="s">
        <v>66</v>
      </c>
      <c r="H14" s="53" t="s">
        <v>8</v>
      </c>
      <c r="I14" s="79">
        <v>33000</v>
      </c>
      <c r="J14" s="80">
        <v>92</v>
      </c>
      <c r="K14" s="80" t="s">
        <v>75</v>
      </c>
      <c r="L14" s="56">
        <f>IF(I14&gt;VLOOKUP(H14,ฐานเงินเดือนข้าราชการ!$B$6:$F$20,5),VLOOKUP(H14,ฐานเงินเดือนข้าราชการ!$B$6:$F$20,3),VLOOKUP(H14,ฐานเงินเดือนข้าราชการ!$B$6:$F$20,4))</f>
        <v>31610</v>
      </c>
      <c r="M14" s="57">
        <f>VLOOKUP(H14,ฐานเงินเดือนข้าราชการ!$B$6:$C$20,2)</f>
        <v>54820</v>
      </c>
      <c r="N14" s="64">
        <v>3.45</v>
      </c>
      <c r="O14" s="59">
        <f t="shared" si="0"/>
        <v>1090.545</v>
      </c>
      <c r="P14" s="60">
        <f>(Q14+R14)-I14</f>
        <v>1100</v>
      </c>
      <c r="Q14" s="56">
        <f>IF((I14+O14)&lt;=M14,I14+CEILING(O14,10),M14)</f>
        <v>34100</v>
      </c>
      <c r="R14" s="60">
        <f>IF((I14+O14)&gt;=M14,(I14+O14)-Q14,0)</f>
        <v>0</v>
      </c>
    </row>
    <row r="15" spans="1:18" s="18" customFormat="1" ht="24" customHeight="1">
      <c r="A15" s="13">
        <v>2</v>
      </c>
      <c r="B15" s="61" t="s">
        <v>81</v>
      </c>
      <c r="C15" s="62"/>
      <c r="D15" s="63"/>
      <c r="E15" s="51">
        <v>222</v>
      </c>
      <c r="F15" s="149" t="s">
        <v>77</v>
      </c>
      <c r="G15" s="70" t="s">
        <v>66</v>
      </c>
      <c r="H15" s="70" t="s">
        <v>9</v>
      </c>
      <c r="I15" s="54">
        <v>15670</v>
      </c>
      <c r="J15" s="55">
        <v>85</v>
      </c>
      <c r="K15" s="86" t="s">
        <v>64</v>
      </c>
      <c r="L15" s="56">
        <f>IF(I15&gt;VLOOKUP(H15,ฐานเงินเดือนข้าราชการ!$B$6:$F$20,5),VLOOKUP(H15,ฐานเงินเดือนข้าราชการ!$B$6:$F$20,3),VLOOKUP(H15,ฐานเงินเดือนข้าราชการ!$B$6:$F$20,4))</f>
        <v>18110</v>
      </c>
      <c r="M15" s="57">
        <f>VLOOKUP(H15,ฐานเงินเดือนข้าราชการ!$B$6:$C$20,2)</f>
        <v>38750</v>
      </c>
      <c r="N15" s="64">
        <v>2.6</v>
      </c>
      <c r="O15" s="59">
        <f t="shared" si="0"/>
        <v>470.86</v>
      </c>
      <c r="P15" s="60">
        <f>(Q15+R15)-I15</f>
        <v>480</v>
      </c>
      <c r="Q15" s="56">
        <f>IF((I15+O15)&lt;=M15,I15+CEILING(O15,10),M15)</f>
        <v>16150</v>
      </c>
      <c r="R15" s="60">
        <f>IF((I15+O15)&gt;=M15,(I15+O15)-Q15,0)</f>
        <v>0</v>
      </c>
    </row>
    <row r="16" spans="1:18" s="18" customFormat="1" ht="24" customHeight="1">
      <c r="A16" s="125"/>
      <c r="B16" s="35"/>
      <c r="C16" s="35"/>
      <c r="D16" s="36"/>
      <c r="E16" s="37"/>
      <c r="F16" s="38"/>
      <c r="G16" s="39"/>
      <c r="H16" s="39"/>
      <c r="I16" s="87">
        <f>SUM(I9:I15)</f>
        <v>194040</v>
      </c>
      <c r="J16" s="88"/>
      <c r="K16" s="89"/>
      <c r="L16" s="88"/>
      <c r="M16" s="88"/>
      <c r="N16" s="90"/>
      <c r="O16" s="91">
        <f>SUM(O9:O15)</f>
        <v>5679.903</v>
      </c>
      <c r="P16" s="91">
        <f>SUM(P9:P15)</f>
        <v>5720</v>
      </c>
      <c r="Q16" s="88">
        <f>SUM(Q9:Q15)</f>
        <v>199760</v>
      </c>
      <c r="R16" s="91">
        <f>SUM(R9:R15)</f>
        <v>0</v>
      </c>
    </row>
    <row r="17" spans="1:20" s="18" customFormat="1" ht="24" customHeight="1">
      <c r="A17" s="14"/>
      <c r="F17" s="4"/>
      <c r="G17" s="4"/>
      <c r="H17" s="4"/>
      <c r="I17" s="4"/>
      <c r="J17" s="4"/>
      <c r="K17" s="4"/>
      <c r="L17" s="4"/>
      <c r="M17" s="15"/>
      <c r="N17" s="15"/>
      <c r="O17" s="15"/>
      <c r="P17" s="140" t="s">
        <v>88</v>
      </c>
      <c r="Q17" s="20"/>
      <c r="R17" s="20"/>
      <c r="S17" s="16"/>
      <c r="T17" s="4"/>
    </row>
    <row r="18" spans="1:20" s="18" customFormat="1" ht="21" customHeight="1">
      <c r="A18" s="14"/>
      <c r="B18" s="102"/>
      <c r="D18" s="103"/>
      <c r="E18" s="31"/>
      <c r="F18" s="4"/>
      <c r="G18" s="4"/>
      <c r="H18" s="115"/>
      <c r="I18" s="115"/>
      <c r="J18" s="4"/>
      <c r="K18" s="4"/>
      <c r="L18" s="4"/>
      <c r="M18" s="15"/>
      <c r="N18" s="15"/>
      <c r="O18" s="15"/>
      <c r="P18" s="16"/>
      <c r="Q18" s="20"/>
      <c r="R18" s="31"/>
      <c r="S18" s="32"/>
      <c r="T18" s="32"/>
    </row>
    <row r="19" spans="1:20" s="18" customFormat="1" ht="24" customHeight="1">
      <c r="A19" s="14"/>
      <c r="B19" s="130"/>
      <c r="C19" s="130"/>
      <c r="D19" s="130"/>
      <c r="E19" s="130"/>
      <c r="F19" s="130"/>
      <c r="G19" s="130"/>
      <c r="H19" s="138" t="s">
        <v>67</v>
      </c>
      <c r="I19" s="104"/>
      <c r="J19" s="114"/>
      <c r="K19" s="107"/>
      <c r="L19" s="109"/>
      <c r="M19" s="108"/>
      <c r="N19" s="171" t="s">
        <v>68</v>
      </c>
      <c r="O19" s="171"/>
      <c r="P19" s="171"/>
      <c r="Q19" s="171"/>
      <c r="R19" s="171"/>
      <c r="S19" s="32"/>
      <c r="T19" s="32"/>
    </row>
    <row r="20" spans="1:20" s="18" customFormat="1" ht="24" customHeight="1">
      <c r="A20" s="14"/>
      <c r="B20" s="158"/>
      <c r="C20" s="158"/>
      <c r="D20" s="131"/>
      <c r="E20" s="132"/>
      <c r="F20" s="133"/>
      <c r="G20" s="134"/>
      <c r="H20" s="117" t="s">
        <v>92</v>
      </c>
      <c r="I20" s="118"/>
      <c r="J20" s="119"/>
      <c r="K20" s="176">
        <f>I16</f>
        <v>194040</v>
      </c>
      <c r="L20" s="177"/>
      <c r="M20" s="105" t="s">
        <v>17</v>
      </c>
      <c r="N20" s="171" t="s">
        <v>69</v>
      </c>
      <c r="O20" s="171"/>
      <c r="P20" s="171"/>
      <c r="Q20" s="171"/>
      <c r="R20" s="171"/>
      <c r="S20" s="33"/>
      <c r="T20" s="34"/>
    </row>
    <row r="21" spans="1:20" s="18" customFormat="1" ht="24" customHeight="1">
      <c r="A21" s="14"/>
      <c r="B21" s="158"/>
      <c r="C21" s="158"/>
      <c r="D21" s="131"/>
      <c r="E21" s="132"/>
      <c r="F21" s="133"/>
      <c r="G21" s="134"/>
      <c r="H21" s="117" t="s">
        <v>85</v>
      </c>
      <c r="I21" s="118"/>
      <c r="J21" s="119"/>
      <c r="K21" s="110"/>
      <c r="L21" s="111">
        <f>I16*3/100</f>
        <v>5821.2</v>
      </c>
      <c r="M21" s="105" t="s">
        <v>17</v>
      </c>
      <c r="N21" s="172" t="s">
        <v>89</v>
      </c>
      <c r="O21" s="172"/>
      <c r="P21" s="172"/>
      <c r="Q21" s="172"/>
      <c r="R21" s="172"/>
      <c r="S21" s="33"/>
      <c r="T21" s="34"/>
    </row>
    <row r="22" spans="1:20" s="18" customFormat="1" ht="24" customHeight="1">
      <c r="A22"/>
      <c r="B22" s="158"/>
      <c r="C22" s="158"/>
      <c r="D22" s="131"/>
      <c r="E22" s="132"/>
      <c r="F22" s="133"/>
      <c r="G22" s="134"/>
      <c r="H22" s="126" t="s">
        <v>86</v>
      </c>
      <c r="I22" s="121"/>
      <c r="J22" s="122"/>
      <c r="K22" s="110"/>
      <c r="L22" s="112">
        <f>+I16*2.95/100</f>
        <v>5724.18</v>
      </c>
      <c r="M22" s="106" t="s">
        <v>17</v>
      </c>
      <c r="N22" s="127" t="s">
        <v>90</v>
      </c>
      <c r="O22" s="101"/>
      <c r="P22" s="101"/>
      <c r="Q22" s="101"/>
      <c r="R22" s="101"/>
      <c r="S22" s="33"/>
      <c r="T22" s="34"/>
    </row>
    <row r="23" spans="1:20" s="18" customFormat="1" ht="24" customHeight="1">
      <c r="A23"/>
      <c r="B23" s="158"/>
      <c r="C23" s="158"/>
      <c r="D23" s="131"/>
      <c r="E23" s="132"/>
      <c r="F23" s="133"/>
      <c r="G23" s="134"/>
      <c r="H23" s="117" t="s">
        <v>84</v>
      </c>
      <c r="I23" s="118"/>
      <c r="J23" s="119"/>
      <c r="K23" s="110"/>
      <c r="L23" s="113">
        <f>I16*0.05/100</f>
        <v>97.02</v>
      </c>
      <c r="M23" s="105" t="s">
        <v>17</v>
      </c>
      <c r="N23"/>
      <c r="O23"/>
      <c r="P23"/>
      <c r="Q23" s="16"/>
      <c r="R23" s="33"/>
      <c r="S23" s="33"/>
      <c r="T23" s="34"/>
    </row>
    <row r="24" spans="1:20" s="18" customFormat="1" ht="24" customHeight="1">
      <c r="A24"/>
      <c r="B24" s="159"/>
      <c r="C24" s="159"/>
      <c r="D24" s="131"/>
      <c r="E24" s="132"/>
      <c r="F24" s="133"/>
      <c r="G24" s="134"/>
      <c r="H24" s="120" t="s">
        <v>82</v>
      </c>
      <c r="I24" s="121"/>
      <c r="J24" s="122"/>
      <c r="K24" s="110"/>
      <c r="L24" s="128">
        <f>P16</f>
        <v>5720</v>
      </c>
      <c r="M24" s="106" t="s">
        <v>17</v>
      </c>
      <c r="N24"/>
      <c r="O24"/>
      <c r="P24"/>
      <c r="Q24"/>
      <c r="R24"/>
      <c r="S24" s="17"/>
      <c r="T24"/>
    </row>
    <row r="25" spans="1:20" s="18" customFormat="1" ht="18.75" customHeight="1" thickBot="1">
      <c r="A25"/>
      <c r="B25" s="135"/>
      <c r="C25" s="136"/>
      <c r="D25" s="136"/>
      <c r="E25" s="143"/>
      <c r="F25" s="144"/>
      <c r="G25" s="143"/>
      <c r="H25" s="139" t="s">
        <v>83</v>
      </c>
      <c r="I25" s="123"/>
      <c r="J25" s="124"/>
      <c r="K25" s="116"/>
      <c r="L25" s="147">
        <f>L22-L24</f>
        <v>4.180000000000291</v>
      </c>
      <c r="M25" s="106" t="s">
        <v>17</v>
      </c>
      <c r="N25"/>
      <c r="O25"/>
      <c r="P25"/>
      <c r="Q25"/>
      <c r="R25"/>
      <c r="S25" s="17"/>
      <c r="T25"/>
    </row>
    <row r="26" spans="1:20" s="18" customFormat="1" ht="30" customHeight="1" thickTop="1">
      <c r="A26" s="129"/>
      <c r="B26" s="137"/>
      <c r="C26" s="141" t="s">
        <v>91</v>
      </c>
      <c r="D26" s="142"/>
      <c r="E26" s="143"/>
      <c r="F26" s="144"/>
      <c r="G26" s="143"/>
      <c r="N26"/>
      <c r="O26"/>
      <c r="P26"/>
      <c r="Q26"/>
      <c r="R26"/>
      <c r="S26" s="17"/>
      <c r="T26"/>
    </row>
    <row r="27" spans="1:20" s="18" customFormat="1" ht="18.75" customHeight="1">
      <c r="A27"/>
      <c r="B27" s="136"/>
      <c r="C27" s="136"/>
      <c r="D27" s="146" t="s">
        <v>96</v>
      </c>
      <c r="E27" s="143"/>
      <c r="F27" s="144"/>
      <c r="G27" s="143"/>
      <c r="H27"/>
      <c r="I27"/>
      <c r="J27"/>
      <c r="K27"/>
      <c r="L27"/>
      <c r="M27"/>
      <c r="N27"/>
      <c r="O27"/>
      <c r="P27"/>
      <c r="Q27"/>
      <c r="R27"/>
      <c r="S27" s="17"/>
      <c r="T27"/>
    </row>
    <row r="28" spans="1:20" s="18" customFormat="1" ht="24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17"/>
      <c r="T28"/>
    </row>
    <row r="29" spans="1:20" s="18" customFormat="1" ht="24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7"/>
      <c r="T29"/>
    </row>
    <row r="30" spans="1:20" s="18" customFormat="1" ht="24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7"/>
      <c r="T30"/>
    </row>
    <row r="31" spans="1:20" s="18" customFormat="1" ht="24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17"/>
      <c r="T31"/>
    </row>
    <row r="32" spans="1:20" s="18" customFormat="1" ht="24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17"/>
      <c r="T32"/>
    </row>
    <row r="33" spans="1:20" s="18" customFormat="1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17"/>
      <c r="T33"/>
    </row>
    <row r="34" spans="1:20" s="18" customFormat="1" ht="2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17"/>
      <c r="T34"/>
    </row>
    <row r="35" spans="1:20" s="18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17"/>
      <c r="T35"/>
    </row>
    <row r="36" spans="1:20" s="18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17"/>
      <c r="T36"/>
    </row>
    <row r="37" spans="1:20" s="4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17"/>
      <c r="T37"/>
    </row>
    <row r="38" spans="1:20" s="4" customFormat="1" ht="21" customHeight="1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17"/>
      <c r="T38"/>
    </row>
    <row r="39" spans="1:20" s="4" customFormat="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17"/>
      <c r="T39"/>
    </row>
    <row r="40" spans="1:20" s="4" customFormat="1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17"/>
      <c r="T40"/>
    </row>
    <row r="41" spans="1:20" s="18" customFormat="1" ht="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17"/>
      <c r="T41"/>
    </row>
    <row r="42" spans="1:20" s="4" customFormat="1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17"/>
      <c r="T42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</sheetData>
  <sheetProtection/>
  <mergeCells count="17">
    <mergeCell ref="N19:R19"/>
    <mergeCell ref="N20:R20"/>
    <mergeCell ref="N21:R21"/>
    <mergeCell ref="B8:D8"/>
    <mergeCell ref="B20:C20"/>
    <mergeCell ref="B21:C21"/>
    <mergeCell ref="K20:L20"/>
    <mergeCell ref="A1:R1"/>
    <mergeCell ref="B23:C23"/>
    <mergeCell ref="B24:C24"/>
    <mergeCell ref="B22:C22"/>
    <mergeCell ref="B7:D7"/>
    <mergeCell ref="B5:D5"/>
    <mergeCell ref="F4:H4"/>
    <mergeCell ref="A2:S2"/>
    <mergeCell ref="K4:R4"/>
    <mergeCell ref="H3:M3"/>
  </mergeCells>
  <printOptions/>
  <pageMargins left="0.1968503937007874" right="0" top="0.31496062992125984" bottom="0.3937007874015748" header="0.15748031496062992" footer="0.1968503937007874"/>
  <pageSetup blackAndWhite="1" horizontalDpi="600" verticalDpi="600" orientation="landscape" paperSize="9" scale="82" r:id="rId2"/>
  <colBreaks count="1" manualBreakCount="1">
    <brk id="19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acer-pc</cp:lastModifiedBy>
  <cp:lastPrinted>2020-02-04T03:19:29Z</cp:lastPrinted>
  <dcterms:created xsi:type="dcterms:W3CDTF">2009-03-06T08:16:00Z</dcterms:created>
  <dcterms:modified xsi:type="dcterms:W3CDTF">2020-02-07T02:50:22Z</dcterms:modified>
  <cp:category/>
  <cp:version/>
  <cp:contentType/>
  <cp:contentStatus/>
</cp:coreProperties>
</file>